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0" yWindow="-60" windowWidth="28800" windowHeight="12495"/>
  </bookViews>
  <sheets>
    <sheet name="2024" sheetId="1" r:id="rId1"/>
  </sheets>
  <definedNames>
    <definedName name="_xlnm.Print_Area" localSheetId="0">'2024'!$A$1:$D$77</definedName>
  </definedNames>
  <calcPr calcId="145621"/>
</workbook>
</file>

<file path=xl/calcChain.xml><?xml version="1.0" encoding="utf-8"?>
<calcChain xmlns="http://schemas.openxmlformats.org/spreadsheetml/2006/main">
  <c r="D72" i="1" l="1"/>
  <c r="D66" i="1" l="1"/>
  <c r="D57" i="1"/>
  <c r="D54" i="1"/>
  <c r="D53" i="1"/>
  <c r="D52" i="1"/>
  <c r="D51" i="1"/>
  <c r="D50" i="1"/>
  <c r="D49" i="1"/>
  <c r="D48" i="1"/>
  <c r="D47" i="1"/>
  <c r="D46" i="1"/>
  <c r="D45" i="1"/>
  <c r="D44" i="1"/>
  <c r="D43" i="1"/>
  <c r="D42" i="1"/>
  <c r="D41" i="1"/>
  <c r="D39" i="1"/>
  <c r="D38" i="1"/>
  <c r="D37" i="1"/>
  <c r="D36" i="1"/>
  <c r="D35" i="1"/>
  <c r="D33" i="1"/>
  <c r="D31" i="1"/>
  <c r="D30" i="1"/>
  <c r="D28" i="1"/>
  <c r="D24" i="1"/>
  <c r="D23" i="1"/>
  <c r="D22" i="1"/>
  <c r="D21" i="1"/>
  <c r="D19" i="1"/>
  <c r="D58" i="1" l="1"/>
  <c r="E58" i="1" s="1"/>
  <c r="D34" i="1"/>
  <c r="D55" i="1"/>
  <c r="D67" i="1"/>
  <c r="D60" i="1"/>
  <c r="D26" i="1" l="1"/>
  <c r="D61" i="1"/>
  <c r="D74" i="1"/>
  <c r="D25" i="1" l="1"/>
  <c r="D32" i="1" l="1"/>
  <c r="D29" i="1"/>
  <c r="D27" i="1" s="1"/>
  <c r="D20" i="1"/>
  <c r="D18" i="1"/>
  <c r="D77" i="1" l="1"/>
</calcChain>
</file>

<file path=xl/sharedStrings.xml><?xml version="1.0" encoding="utf-8"?>
<sst xmlns="http://schemas.openxmlformats.org/spreadsheetml/2006/main" count="139" uniqueCount="131">
  <si>
    <t>Приложение № 1</t>
  </si>
  <si>
    <t>(тыс.рублей)</t>
  </si>
  <si>
    <t xml:space="preserve">Сумма </t>
  </si>
  <si>
    <t>доходов  бюджета</t>
  </si>
  <si>
    <t>НАЛОГИ НА ПРИБЫЛЬ, ДОХОДЫ</t>
  </si>
  <si>
    <t>1 01 00000 00 0000 000</t>
  </si>
  <si>
    <t>Налог на доходы физических лиц</t>
  </si>
  <si>
    <t>1 01 02000 01 0000 110</t>
  </si>
  <si>
    <t>АКЦИЗЫ</t>
  </si>
  <si>
    <t>1 03 02200 01 0000 110</t>
  </si>
  <si>
    <t>1 03 02230 01 0000 110</t>
  </si>
  <si>
    <t>1 03 02240 01 0000 110</t>
  </si>
  <si>
    <t>1 03 02250 01 0000 110</t>
  </si>
  <si>
    <t>1 03 02260 01 0000 110</t>
  </si>
  <si>
    <t>НАЛОГИ НА ИМУЩЕСТВО</t>
  </si>
  <si>
    <t>1 06 00000 00 0000 000</t>
  </si>
  <si>
    <t>1 06 01030 13 0000 110</t>
  </si>
  <si>
    <t>ЗЕМЕЛЬНЫЙ НАЛОГ</t>
  </si>
  <si>
    <t>1 06 06000 13 0000 110</t>
  </si>
  <si>
    <t>1 06 06033 13 0000 110</t>
  </si>
  <si>
    <t xml:space="preserve">1 06 06043 13 0000 110   </t>
  </si>
  <si>
    <t>ГОСУДАРСТВЕННАЯ ПОШЛИНА</t>
  </si>
  <si>
    <t xml:space="preserve">1 08 00000 00 0000 110 </t>
  </si>
  <si>
    <t>1 08 07175 01 0000 110</t>
  </si>
  <si>
    <t>1 11 00000 00 0000 000</t>
  </si>
  <si>
    <t xml:space="preserve">1 11 05013 13 0000 120        </t>
  </si>
  <si>
    <t xml:space="preserve">1 11 05025 13 0000 120        </t>
  </si>
  <si>
    <t>1 11 05075 13 0000 120</t>
  </si>
  <si>
    <t>1 13 01995 13 0000 130</t>
  </si>
  <si>
    <t>1 13 02065 13 0000 130</t>
  </si>
  <si>
    <t>1 16 11064 01 0000 140</t>
  </si>
  <si>
    <t>1 16 02020 02 0000 140</t>
  </si>
  <si>
    <t>ВСЕГО НАЛОГОВЫЕ И НЕНАЛОГОВЫЕ ДОХОДЫ</t>
  </si>
  <si>
    <t>000</t>
  </si>
  <si>
    <t>1 00 00000 00 0000 000</t>
  </si>
  <si>
    <t>БЕЗВОЗМЕЗДНЫЕ ПОСТУПЛЕНИЯ</t>
  </si>
  <si>
    <t>2 00 00000 00 0000 000</t>
  </si>
  <si>
    <t>2 02 16001 13 0000 150</t>
  </si>
  <si>
    <t>2 02 25023 13 0000 150</t>
  </si>
  <si>
    <t>2 02 29999 13 0000 150</t>
  </si>
  <si>
    <t>2 02 30024 13 0000 150</t>
  </si>
  <si>
    <t>ИТОГО ДОХОДОВ</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</si>
  <si>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</si>
  <si>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</si>
  <si>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</si>
  <si>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</si>
  <si>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Налог на имущество физических лиц, взимаемый по ставкам, применяемым к объектам налогообложения, расположенным в границах городских поселений</t>
  </si>
  <si>
    <t>Земельный налог с организаций, обладающих земельным участком, расположенным в границах  городских  поселений</t>
  </si>
  <si>
    <t>Земельный налог с физических лиц, обладающих земельным участком, расположенным в границах городских  поселений</t>
  </si>
  <si>
    <t>Государственная пошлина за выдачу органом местного самоуправления поселения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 зачисляемая в бюджеты поселений</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</si>
  <si>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поселений, а также  средства   от   продажи     права на заключение   договоров   аренды указанных земельных участков</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</si>
  <si>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поселений (за исключением земельных участков муниципальных бюджетных и автономных учреждений)</t>
  </si>
  <si>
    <t>Доходы от сдачи в аренду имущества, составляющего казну городских поселений (за исключением земельных участков)</t>
  </si>
  <si>
    <t>Прочие поступления от использования имущества, находящегося в собственности городских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</si>
  <si>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Доходы от реализации иного имущества, находящегося в собственности городских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</si>
  <si>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Доходы от продажи земельных участков, государственная собственность на которые не разграничена и которые расположены в границах городских поселений</t>
  </si>
  <si>
    <t>Прочие доходы от оказания платных услуг (работ) получателями средств бюджетов городских поселений</t>
  </si>
  <si>
    <t>Доходы, поступающие в порядке возмещения расходов, понесенных в связи с эксплуатацией имущества городских поселений</t>
  </si>
  <si>
    <t>Платежи, уплачиваемые в целях возмещения вреда, причиняемого автомобильным дорогам местного значения транспортными средствами, осуществляющими перевозки тяжеловесных и (или) крупногабаритных грузов</t>
  </si>
  <si>
    <t>Административные штрафы, установленные законами субъектов Российской Федерации об административных правонарушениях,  за нарушение муниципальных правовых актов</t>
  </si>
  <si>
    <t>Дотация бюджетам городских поселений на выравнивание уровня бюджетной обеспеченности (за счет средств района)</t>
  </si>
  <si>
    <t>Субсидии бюджетам городских поселений на мероприятия по переселению граждан из ветхого и аварийного жилья в зоне Байкало-Амурской магистрали</t>
  </si>
  <si>
    <t>Субсидии местным бюджетам на обеспечение жильем граждан, проживающих в жилых помещениях, признанных непригодными для проживания, расположенных в зане БАМа за счет средств областного бюджета</t>
  </si>
  <si>
    <t>Субсидии на реализацию мероприятий перечня проектов народных инициатив</t>
  </si>
  <si>
    <t>Субвенции бюджетам городских поселений на выполнение передаваемых полномочий субъектов Российской Федерации (на осуществление отдельных областных государственных полномочий  в сфере водоснабжения и водоотведения)</t>
  </si>
  <si>
    <t xml:space="preserve">Наименование </t>
  </si>
  <si>
    <t xml:space="preserve">главного администратора доходов </t>
  </si>
  <si>
    <t>Прочие доходы от компенсации затрат бюджетов городских поселений</t>
  </si>
  <si>
    <t>1 13 02995 13 0000 130</t>
  </si>
  <si>
    <t>2 02 20077 13 0000 150</t>
  </si>
  <si>
    <t>1 11 07015 13 0000 120</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</si>
  <si>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городскими поселениями</t>
  </si>
  <si>
    <t>Субсидии местным бюджетам на реализацию мероприятий по проектированию, строительству, реконструкции, техническому перевооружению, капитальному ремонту объектов коммунальной инфраструктуры, а также технологическому присоединению к сетям инженерно-технического обеспечения, источником финансового обеспечения расходов на реализацию которых является бюджетный кредит из федерального бюджета бюджету Иркутской области на финансовое обеспечение реализации инфраструктурных проектов</t>
  </si>
  <si>
    <t>1 11 09045 13 0000 120</t>
  </si>
  <si>
    <t>1 14 02053 13 0000 410</t>
  </si>
  <si>
    <t>1 14 06013 13 0000 430</t>
  </si>
  <si>
    <t>Субвенции бюджетам городских поселений на выполнение передаваемых полномочий субъектов Российской Федерации (на осуществление  отдельных областных государственных полномочий в области обращения с твердыми коммунальными отходами).</t>
  </si>
  <si>
    <t>КБК</t>
  </si>
  <si>
    <t xml:space="preserve">Прогнозируемые доходы бюджета Усть-Кутского муниципального образования (городского поселения) по классификации доходов бюджетов Российской Федерации на 2024 год                                                                                                                                                      </t>
  </si>
  <si>
    <t>НАЛОГИ НА СОВОКУПНЫЙ ДОХОД</t>
  </si>
  <si>
    <t>1 05 00000 01 0000 110</t>
  </si>
  <si>
    <t xml:space="preserve"> Единый сельскохозяйственный налог</t>
  </si>
  <si>
    <t>1 05 03010 01 0000 110</t>
  </si>
  <si>
    <t>Плата, поступившая в рамках договора за предоставление права на размещение и эксплуатацию нестационарного торгового объекта, установку и эксплуатацию рекламных конструкций на землях или земельных участках, находящихся в собственности городских поселений, и на землях или земельных участках, гос.собс-ть на которые не разграничена</t>
  </si>
  <si>
    <t>1 11 09080 13 0000 120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</si>
  <si>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гос.собственность на которые не разграничена и которые расположены в границах городских поселений</t>
  </si>
  <si>
    <t>1 14 06313 13 0000 430</t>
  </si>
  <si>
    <t>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городского поселения</t>
  </si>
  <si>
    <t>1 16 07010 13 0000 140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</si>
  <si>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поселения</t>
  </si>
  <si>
    <t>1 16 07090 13 0000 140</t>
  </si>
  <si>
    <t>Прочее возмещение ущерба, причиненного муниципальному имуществу городского поселения (за исключением имущества, закрепленного за муниципальными бюджетными (автономными) учреждениями, унитарными предприятиями)</t>
  </si>
  <si>
    <t>1 16 10032 13 0000 140</t>
  </si>
  <si>
    <t>ДОХОДЫ ОТ ИСПОЛЬЗОВАНИЯ ИМУЩЕСТВА, НАХОДЯЩЕГОСЯ В ГОСУДАРСТВЕННОЙ И МУНИЦИПАЛЬНОЙ СОБСТВЕННОСТИ</t>
  </si>
  <si>
    <t>Субсидии на реализацию первоочередных мероприятий по модернизации объектов теплоснабжения и подготовке к отопительному сезону объектов коммунальной инфраструктуры, которые находятся или будут находится в муниципальной собственности, а также мероприятий по модернизации систем коммунальной инфраструктуры, которые находятся или будут находится в муниципальной собственности</t>
  </si>
  <si>
    <t xml:space="preserve"> Субсидии местным бюджетам на строительство генерирующих объектов на основе возобновляемых источников энергии, модернизацию и реконструкцию существующих объектов, вырабатывающих тепловую и электрическую энергию с использованием высокоэффективного энергогенерирующего оборудования с альтернативными источниками энергии, и на содействие развитию и модернизации электроэнергетики в Иркутской области(стр-во ПС 35/6кВ,  ЛЭП 35 кВ)</t>
  </si>
  <si>
    <t>к решению Думы Усть-Кутского муниципального</t>
  </si>
  <si>
    <t>образования (городского поселения)</t>
  </si>
  <si>
    <t>Возврат остатков субсидий, субвенций и иных межбюджетных трансфертов, имеющих целевое назначение прошлых лет</t>
  </si>
  <si>
    <t>2 19 60010 13 0000 150</t>
  </si>
  <si>
    <t>Субсидии местным бюджетам на финансовую поддержку реализации инициативных проектов</t>
  </si>
  <si>
    <t>Прочие безвозмездные поступления в бюджеты городских поселений</t>
  </si>
  <si>
    <t>2 07 05030 13 0000 150</t>
  </si>
  <si>
    <t>2 04 05020 13 0000 150</t>
  </si>
  <si>
    <t>Поступления от денежных пожертвований, предоставляемых негосударственными организациями получателям средств бюджетов поселений</t>
  </si>
  <si>
    <t xml:space="preserve">"О внесении изменений в решение Думы </t>
  </si>
  <si>
    <t>Усть-Кутского муниципального образования</t>
  </si>
  <si>
    <t>(городского поселения) от 20.12.2023 г.</t>
  </si>
  <si>
    <t>№ 81/15 "О бюджете Усть-Кутского</t>
  </si>
  <si>
    <t>муниципального образования (городского</t>
  </si>
  <si>
    <t>поселения) на 2024 год и на плановый период</t>
  </si>
  <si>
    <t>2025 и 2026 годов"</t>
  </si>
  <si>
    <t>Субвенции бюджетам городских поселений на выполнение передаваемых полномочий субъектов Российской Федерации (на осуществление  отдельных областных государственных полномочий по определению перечня должностных лиц органов местного самоуправления уполномоченных составлять протоколы об административных правонарушениях, предусмотренных отдельными законами ИО об адм.ответ-ти)</t>
  </si>
  <si>
    <t>Прочие неналоговые доходы бюджетов городских поселений</t>
  </si>
  <si>
    <t>1 17 05050 13 0000 180</t>
  </si>
  <si>
    <t>2 02 25497 13 0000 150</t>
  </si>
  <si>
    <t xml:space="preserve">Субсидии местным бюджетам в целях софинансирования расходных обязательств МО ИО  на реализацию мероприятий по обеспечению жильем молодых семей </t>
  </si>
  <si>
    <t>2 02 49999 13 0000 150</t>
  </si>
  <si>
    <t xml:space="preserve">Иные межбюджетные трансферты </t>
  </si>
  <si>
    <t>2 04 05010 13 0000 150</t>
  </si>
  <si>
    <t>Предоставление негосударственными организациями грантов для получателей средств бюджетов городских поселений</t>
  </si>
  <si>
    <t>1 11 05430 13 0000 120</t>
  </si>
  <si>
    <t>Плата за публичный сервитут, предусмотренная решением уполномоченного органа об установлении публичного сервитута в отношении земельных участков, которые расположены в границах городских поселений, находятся в федеральной собственности и осуществление полномочий Российской Федерации по управлению и распоряжению которыми передано органам государственной власти субъектов Российской Федерации и не предоставлены гражданам или юридическим лицам (за исключением органов государственной власти (государственных органов), органов местного самоуправления (муниципальных органов), органов управления государственными внебюджетными фондами и казенных учреждений)</t>
  </si>
  <si>
    <t>1 14 06025 13 0000 430</t>
  </si>
  <si>
    <t>Доходы от продажи земельных участков, находящихся в собственности городских поселений (за исключением земельных участков муниципальных бюджетных и автономных учреждений)</t>
  </si>
  <si>
    <t>1 16 18000 02 0000 140</t>
  </si>
  <si>
    <t>Доходы от сумм пеней, предусмотренных законодательством Российской Федерации о налогах и сборах, подлежащие зачислению в бюджеты субъектов Российской Федерации по нормативу, установленному Бюджетным кодексом Российской Федерации, распределяемые Федеральным казначейством между бюджетами субъектов Российской Федерации в соответствии с федеральным законом о федеральном бюджете</t>
  </si>
  <si>
    <t xml:space="preserve">от 18.12.2024г. №134/28 </t>
  </si>
  <si>
    <t xml:space="preserve">1 17 15030 13 0000 150 </t>
  </si>
  <si>
    <t>Инициативные платежи, зачисляемые в бюджеты городских поселений</t>
  </si>
  <si>
    <t>Cубсидии местным бюджетам на осуществление дорожной деятельностити в отношении  автомобильных дорог общего пользования местного значения, входящих в трансторный каркас Иркутской области</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</si>
</sst>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6" x14ac:knownFonts="1">
    <font>
      <sz val="10"/>
      <name val="Arial Cyr"/>
      <charset val="204"/>
    </font>
    <font>
      <sz val="10"/>
      <name val="Arial"/>
      <family val="2"/>
      <charset val="204"/>
    </font>
    <font>
      <sz val="12"/>
      <name val="Times New Roman"/>
      <family val="1"/>
      <charset val="204"/>
    </font>
    <font>
      <sz val="11"/>
      <name val="Courier New"/>
      <family val="3"/>
      <charset val="204"/>
    </font>
    <font>
      <sz val="11"/>
      <name val="Arial Cyr"/>
      <charset val="204"/>
    </font>
    <font>
      <sz val="12"/>
      <name val="Arial"/>
      <family val="2"/>
      <charset val="204"/>
    </font>
  </fonts>
  <fills count="3">
    <fill>
      <patternFill patternType="none"/>
    </fill>
    <fill>
      <patternFill patternType="gray125"/>
    </fill>
    <fill>
      <patternFill patternType="solid">
        <fgColor theme="0"/>
        <bgColor indexed="64"/>
      </patternFill>
    </fill>
  </fills>
  <borders count="4">
    <border>
      <left/>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s>
  <cellStyleXfs count="1">
    <xf numFmtId="0" fontId="0" fillId="0" borderId="0"/>
  </cellStyleXfs>
  <cellXfs count="36">
    <xf numFmtId="0" fontId="0" fillId="0" borderId="0" xfId="0"/>
    <xf numFmtId="0" fontId="0" fillId="0" borderId="0" xfId="0" applyAlignment="1"/>
    <xf numFmtId="0" fontId="0" fillId="0" borderId="0" xfId="0" applyAlignment="1">
      <alignment wrapText="1"/>
    </xf>
    <xf numFmtId="4" fontId="0" fillId="0" borderId="0" xfId="0" applyNumberFormat="1"/>
    <xf numFmtId="0" fontId="1" fillId="0" borderId="0" xfId="0" applyFont="1" applyAlignment="1"/>
    <xf numFmtId="0" fontId="1" fillId="0" borderId="0" xfId="0" applyFont="1" applyFill="1" applyAlignment="1"/>
    <xf numFmtId="0" fontId="2" fillId="0" borderId="0" xfId="0" applyFont="1"/>
    <xf numFmtId="0" fontId="3" fillId="0" borderId="0" xfId="0" applyFont="1" applyBorder="1" applyAlignment="1"/>
    <xf numFmtId="0" fontId="4" fillId="0" borderId="0" xfId="0" applyFont="1"/>
    <xf numFmtId="0" fontId="3" fillId="0" borderId="0" xfId="0" applyFont="1" applyAlignment="1"/>
    <xf numFmtId="0" fontId="3" fillId="0" borderId="0" xfId="0" applyFont="1" applyAlignment="1" applyProtection="1">
      <protection locked="0"/>
    </xf>
    <xf numFmtId="3" fontId="3" fillId="0" borderId="1" xfId="0" applyNumberFormat="1" applyFont="1" applyFill="1" applyBorder="1" applyAlignment="1">
      <alignment horizontal="center" vertical="center" wrapText="1"/>
    </xf>
    <xf numFmtId="0" fontId="3" fillId="0" borderId="1" xfId="0" applyFont="1" applyBorder="1" applyAlignment="1">
      <alignment horizontal="center"/>
    </xf>
    <xf numFmtId="0" fontId="3" fillId="0" borderId="1" xfId="0" applyFont="1" applyBorder="1" applyAlignment="1">
      <alignment horizontal="left"/>
    </xf>
    <xf numFmtId="0" fontId="3" fillId="0" borderId="1" xfId="0" applyFont="1" applyBorder="1" applyAlignment="1">
      <alignment horizontal="left" vertical="justify" wrapText="1"/>
    </xf>
    <xf numFmtId="164" fontId="3" fillId="0" borderId="1" xfId="0" applyNumberFormat="1" applyFont="1" applyFill="1" applyBorder="1" applyAlignment="1">
      <alignment horizontal="right"/>
    </xf>
    <xf numFmtId="0" fontId="3" fillId="0" borderId="1" xfId="0" applyFont="1" applyBorder="1" applyAlignment="1">
      <alignment horizontal="left" vertical="top" wrapText="1"/>
    </xf>
    <xf numFmtId="0" fontId="3" fillId="0" borderId="1" xfId="0" applyFont="1" applyBorder="1" applyAlignment="1">
      <alignment horizontal="left" wrapText="1"/>
    </xf>
    <xf numFmtId="0" fontId="3" fillId="0" borderId="1" xfId="0" applyFont="1" applyFill="1" applyBorder="1" applyAlignment="1">
      <alignment horizontal="left" vertical="top" wrapText="1"/>
    </xf>
    <xf numFmtId="0" fontId="3" fillId="0" borderId="1" xfId="0" applyFont="1" applyFill="1" applyBorder="1" applyAlignment="1">
      <alignment horizontal="left" wrapText="1"/>
    </xf>
    <xf numFmtId="164" fontId="3" fillId="0" borderId="1" xfId="0" applyNumberFormat="1" applyFont="1" applyFill="1" applyBorder="1" applyAlignment="1">
      <alignment horizontal="right" wrapText="1"/>
    </xf>
    <xf numFmtId="0" fontId="3" fillId="0" borderId="1" xfId="0" applyFont="1" applyFill="1" applyBorder="1" applyAlignment="1">
      <alignment horizontal="left"/>
    </xf>
    <xf numFmtId="164" fontId="3" fillId="0" borderId="1" xfId="0" applyNumberFormat="1" applyFont="1" applyBorder="1" applyAlignment="1">
      <alignment horizontal="right"/>
    </xf>
    <xf numFmtId="49" fontId="3" fillId="0" borderId="1" xfId="0" applyNumberFormat="1" applyFont="1" applyFill="1" applyBorder="1" applyAlignment="1">
      <alignment horizontal="left" vertical="justify"/>
    </xf>
    <xf numFmtId="0" fontId="3" fillId="0" borderId="1" xfId="0" applyFont="1" applyFill="1" applyBorder="1" applyAlignment="1">
      <alignment horizontal="left" vertical="top"/>
    </xf>
    <xf numFmtId="164" fontId="3" fillId="2" borderId="1" xfId="0" applyNumberFormat="1" applyFont="1" applyFill="1" applyBorder="1" applyAlignment="1">
      <alignment horizontal="right"/>
    </xf>
    <xf numFmtId="0" fontId="3" fillId="0" borderId="0" xfId="0" applyFont="1" applyBorder="1" applyAlignment="1"/>
    <xf numFmtId="0" fontId="3" fillId="0" borderId="0" xfId="0" applyFont="1" applyAlignment="1"/>
    <xf numFmtId="164" fontId="0" fillId="0" borderId="0" xfId="0" applyNumberFormat="1"/>
    <xf numFmtId="0" fontId="3" fillId="0" borderId="0" xfId="0" applyFont="1" applyBorder="1" applyAlignment="1">
      <alignment horizontal="left"/>
    </xf>
    <xf numFmtId="0" fontId="5" fillId="0" borderId="0" xfId="0" applyFont="1" applyAlignment="1">
      <alignment horizontal="center" wrapText="1"/>
    </xf>
    <xf numFmtId="0" fontId="3" fillId="0" borderId="1" xfId="0" applyFont="1" applyBorder="1" applyAlignment="1">
      <alignment horizontal="center" vertical="center" wrapText="1"/>
    </xf>
    <xf numFmtId="1" fontId="3" fillId="0" borderId="2" xfId="0" applyNumberFormat="1" applyFont="1" applyFill="1" applyBorder="1" applyAlignment="1">
      <alignment horizontal="center" vertical="center" wrapText="1"/>
    </xf>
    <xf numFmtId="1" fontId="3" fillId="0" borderId="3" xfId="0" applyNumberFormat="1" applyFont="1" applyFill="1" applyBorder="1" applyAlignment="1">
      <alignment horizontal="center" vertical="center" wrapText="1"/>
    </xf>
    <xf numFmtId="0" fontId="3" fillId="0" borderId="0" xfId="0" applyFont="1" applyBorder="1" applyAlignment="1">
      <alignment horizontal="left"/>
    </xf>
    <xf numFmtId="3" fontId="3" fillId="0" borderId="1" xfId="0" applyNumberFormat="1" applyFont="1" applyFill="1" applyBorder="1" applyAlignment="1">
      <alignment horizontal="left"/>
    </xf>
  </cellXfs>
  <cellStyles count="1">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79"/>
  <sheetViews>
    <sheetView tabSelected="1" zoomScaleNormal="100" workbookViewId="0">
      <selection activeCell="D73" sqref="D73"/>
    </sheetView>
  </sheetViews>
  <sheetFormatPr defaultRowHeight="12.75" x14ac:dyDescent="0.2"/>
  <cols>
    <col min="1" max="1" width="94" customWidth="1"/>
    <col min="2" max="2" width="10.42578125" customWidth="1"/>
    <col min="3" max="3" width="30.28515625" customWidth="1"/>
    <col min="4" max="4" width="15.5703125" customWidth="1"/>
    <col min="5" max="5" width="17.85546875" customWidth="1"/>
  </cols>
  <sheetData>
    <row r="1" spans="1:5" ht="15" x14ac:dyDescent="0.25">
      <c r="A1" s="1"/>
      <c r="B1" s="7" t="s">
        <v>0</v>
      </c>
      <c r="C1" s="7"/>
      <c r="D1" s="7"/>
      <c r="E1" s="8"/>
    </row>
    <row r="2" spans="1:5" ht="15" x14ac:dyDescent="0.25">
      <c r="A2" s="1"/>
      <c r="B2" s="26" t="s">
        <v>96</v>
      </c>
      <c r="C2" s="7"/>
      <c r="D2" s="7"/>
      <c r="E2" s="8"/>
    </row>
    <row r="3" spans="1:5" ht="15" x14ac:dyDescent="0.25">
      <c r="A3" s="1"/>
      <c r="B3" s="26" t="s">
        <v>97</v>
      </c>
      <c r="C3" s="7"/>
      <c r="D3" s="7"/>
      <c r="E3" s="8"/>
    </row>
    <row r="4" spans="1:5" ht="15" x14ac:dyDescent="0.25">
      <c r="A4" s="1"/>
      <c r="B4" s="34" t="s">
        <v>105</v>
      </c>
      <c r="C4" s="34"/>
      <c r="D4" s="34"/>
      <c r="E4" s="8"/>
    </row>
    <row r="5" spans="1:5" ht="15" x14ac:dyDescent="0.25">
      <c r="A5" s="1"/>
      <c r="B5" s="34" t="s">
        <v>106</v>
      </c>
      <c r="C5" s="34"/>
      <c r="D5" s="34"/>
      <c r="E5" s="8"/>
    </row>
    <row r="6" spans="1:5" ht="15" x14ac:dyDescent="0.25">
      <c r="A6" s="1"/>
      <c r="B6" s="34" t="s">
        <v>107</v>
      </c>
      <c r="C6" s="34"/>
      <c r="D6" s="34"/>
      <c r="E6" s="8"/>
    </row>
    <row r="7" spans="1:5" ht="15" x14ac:dyDescent="0.25">
      <c r="A7" s="1"/>
      <c r="B7" s="34" t="s">
        <v>108</v>
      </c>
      <c r="C7" s="34"/>
      <c r="D7" s="34"/>
      <c r="E7" s="8"/>
    </row>
    <row r="8" spans="1:5" ht="15" x14ac:dyDescent="0.25">
      <c r="A8" s="1"/>
      <c r="B8" s="34" t="s">
        <v>109</v>
      </c>
      <c r="C8" s="34"/>
      <c r="D8" s="34"/>
      <c r="E8" s="8"/>
    </row>
    <row r="9" spans="1:5" ht="15" x14ac:dyDescent="0.25">
      <c r="A9" s="1"/>
      <c r="B9" s="34" t="s">
        <v>110</v>
      </c>
      <c r="C9" s="34"/>
      <c r="D9" s="34"/>
      <c r="E9" s="8"/>
    </row>
    <row r="10" spans="1:5" ht="15" x14ac:dyDescent="0.25">
      <c r="A10" s="1"/>
      <c r="B10" s="29" t="s">
        <v>111</v>
      </c>
      <c r="C10" s="29"/>
      <c r="D10" s="29"/>
      <c r="E10" s="8"/>
    </row>
    <row r="11" spans="1:5" ht="15" x14ac:dyDescent="0.25">
      <c r="A11" s="1"/>
      <c r="B11" s="34" t="s">
        <v>127</v>
      </c>
      <c r="C11" s="34"/>
      <c r="D11" s="34"/>
      <c r="E11" s="27"/>
    </row>
    <row r="12" spans="1:5" x14ac:dyDescent="0.2">
      <c r="A12" s="1"/>
      <c r="B12" s="1"/>
      <c r="C12" s="1"/>
      <c r="D12" s="2"/>
    </row>
    <row r="13" spans="1:5" ht="33.75" customHeight="1" x14ac:dyDescent="0.2">
      <c r="A13" s="30" t="s">
        <v>78</v>
      </c>
      <c r="B13" s="30"/>
      <c r="C13" s="30"/>
      <c r="D13" s="30"/>
    </row>
    <row r="14" spans="1:5" ht="15" x14ac:dyDescent="0.25">
      <c r="A14" s="9"/>
      <c r="B14" s="9"/>
      <c r="C14" s="10"/>
      <c r="D14" s="9" t="s">
        <v>1</v>
      </c>
    </row>
    <row r="15" spans="1:5" ht="21" customHeight="1" x14ac:dyDescent="0.2">
      <c r="A15" s="31" t="s">
        <v>65</v>
      </c>
      <c r="B15" s="32" t="s">
        <v>77</v>
      </c>
      <c r="C15" s="33"/>
      <c r="D15" s="31" t="s">
        <v>2</v>
      </c>
    </row>
    <row r="16" spans="1:5" ht="75" x14ac:dyDescent="0.2">
      <c r="A16" s="31"/>
      <c r="B16" s="11" t="s">
        <v>66</v>
      </c>
      <c r="C16" s="11" t="s">
        <v>3</v>
      </c>
      <c r="D16" s="31"/>
    </row>
    <row r="17" spans="1:5" ht="15" x14ac:dyDescent="0.25">
      <c r="A17" s="12">
        <v>1</v>
      </c>
      <c r="B17" s="12">
        <v>2</v>
      </c>
      <c r="C17" s="12">
        <v>3</v>
      </c>
      <c r="D17" s="12">
        <v>4</v>
      </c>
    </row>
    <row r="18" spans="1:5" ht="15" x14ac:dyDescent="0.25">
      <c r="A18" s="14" t="s">
        <v>4</v>
      </c>
      <c r="B18" s="13">
        <v>182</v>
      </c>
      <c r="C18" s="13" t="s">
        <v>5</v>
      </c>
      <c r="D18" s="15">
        <f>+D19</f>
        <v>587688</v>
      </c>
      <c r="E18" s="3"/>
    </row>
    <row r="19" spans="1:5" ht="15" x14ac:dyDescent="0.25">
      <c r="A19" s="14" t="s">
        <v>6</v>
      </c>
      <c r="B19" s="13">
        <v>182</v>
      </c>
      <c r="C19" s="13" t="s">
        <v>7</v>
      </c>
      <c r="D19" s="15">
        <f>461782.3+10833.7+14572+35500+65000</f>
        <v>587688</v>
      </c>
      <c r="E19" s="3"/>
    </row>
    <row r="20" spans="1:5" ht="15" x14ac:dyDescent="0.25">
      <c r="A20" s="14" t="s">
        <v>8</v>
      </c>
      <c r="B20" s="13">
        <v>182</v>
      </c>
      <c r="C20" s="13" t="s">
        <v>9</v>
      </c>
      <c r="D20" s="15">
        <f>+D21+D22+D23+D24</f>
        <v>19121.900000000001</v>
      </c>
      <c r="E20" s="3"/>
    </row>
    <row r="21" spans="1:5" ht="60" x14ac:dyDescent="0.25">
      <c r="A21" s="16" t="s">
        <v>42</v>
      </c>
      <c r="B21" s="13">
        <v>182</v>
      </c>
      <c r="C21" s="13" t="s">
        <v>10</v>
      </c>
      <c r="D21" s="15">
        <f>9342.1+936.2</f>
        <v>10278.300000000001</v>
      </c>
      <c r="E21" s="3"/>
    </row>
    <row r="22" spans="1:5" ht="64.5" customHeight="1" x14ac:dyDescent="0.25">
      <c r="A22" s="16" t="s">
        <v>43</v>
      </c>
      <c r="B22" s="13">
        <v>182</v>
      </c>
      <c r="C22" s="13" t="s">
        <v>11</v>
      </c>
      <c r="D22" s="15">
        <f>44.5+11.6</f>
        <v>56.1</v>
      </c>
      <c r="E22" s="3"/>
    </row>
    <row r="23" spans="1:5" ht="60" x14ac:dyDescent="0.25">
      <c r="A23" s="16" t="s">
        <v>44</v>
      </c>
      <c r="B23" s="13">
        <v>182</v>
      </c>
      <c r="C23" s="13" t="s">
        <v>12</v>
      </c>
      <c r="D23" s="15">
        <f>9686.7+348.5</f>
        <v>10035.200000000001</v>
      </c>
      <c r="E23" s="3"/>
    </row>
    <row r="24" spans="1:5" ht="60" x14ac:dyDescent="0.25">
      <c r="A24" s="16" t="s">
        <v>45</v>
      </c>
      <c r="B24" s="13">
        <v>182</v>
      </c>
      <c r="C24" s="13" t="s">
        <v>13</v>
      </c>
      <c r="D24" s="15">
        <f>-1160.8-86.9</f>
        <v>-1247.7</v>
      </c>
      <c r="E24" s="3"/>
    </row>
    <row r="25" spans="1:5" ht="15" x14ac:dyDescent="0.25">
      <c r="A25" s="16" t="s">
        <v>79</v>
      </c>
      <c r="B25" s="13">
        <v>182</v>
      </c>
      <c r="C25" s="13" t="s">
        <v>80</v>
      </c>
      <c r="D25" s="15">
        <f>D26</f>
        <v>112.10000000000001</v>
      </c>
      <c r="E25" s="3"/>
    </row>
    <row r="26" spans="1:5" ht="15" x14ac:dyDescent="0.25">
      <c r="A26" s="16" t="s">
        <v>81</v>
      </c>
      <c r="B26" s="13">
        <v>182</v>
      </c>
      <c r="C26" s="13" t="s">
        <v>82</v>
      </c>
      <c r="D26" s="15">
        <f>34+41.4+36.7</f>
        <v>112.10000000000001</v>
      </c>
      <c r="E26" s="3"/>
    </row>
    <row r="27" spans="1:5" ht="15" x14ac:dyDescent="0.25">
      <c r="A27" s="16" t="s">
        <v>14</v>
      </c>
      <c r="B27" s="13">
        <v>182</v>
      </c>
      <c r="C27" s="13" t="s">
        <v>15</v>
      </c>
      <c r="D27" s="15">
        <f>+D28+D29</f>
        <v>39456.1</v>
      </c>
      <c r="E27" s="3"/>
    </row>
    <row r="28" spans="1:5" ht="34.5" customHeight="1" x14ac:dyDescent="0.25">
      <c r="A28" s="16" t="s">
        <v>46</v>
      </c>
      <c r="B28" s="13">
        <v>182</v>
      </c>
      <c r="C28" s="13" t="s">
        <v>16</v>
      </c>
      <c r="D28" s="15">
        <f>9036+600</f>
        <v>9636</v>
      </c>
      <c r="E28" s="3"/>
    </row>
    <row r="29" spans="1:5" ht="15" x14ac:dyDescent="0.25">
      <c r="A29" s="16" t="s">
        <v>17</v>
      </c>
      <c r="B29" s="13">
        <v>182</v>
      </c>
      <c r="C29" s="13" t="s">
        <v>18</v>
      </c>
      <c r="D29" s="15">
        <f>+D30+D31</f>
        <v>29820.1</v>
      </c>
      <c r="E29" s="3"/>
    </row>
    <row r="30" spans="1:5" ht="30" x14ac:dyDescent="0.25">
      <c r="A30" s="16" t="s">
        <v>47</v>
      </c>
      <c r="B30" s="13">
        <v>182</v>
      </c>
      <c r="C30" s="13" t="s">
        <v>19</v>
      </c>
      <c r="D30" s="15">
        <f>32426.1-10025</f>
        <v>22401.1</v>
      </c>
      <c r="E30" s="3"/>
    </row>
    <row r="31" spans="1:5" ht="30" x14ac:dyDescent="0.25">
      <c r="A31" s="16" t="s">
        <v>48</v>
      </c>
      <c r="B31" s="17">
        <v>182</v>
      </c>
      <c r="C31" s="17" t="s">
        <v>20</v>
      </c>
      <c r="D31" s="15">
        <f>8192-773</f>
        <v>7419</v>
      </c>
      <c r="E31" s="3"/>
    </row>
    <row r="32" spans="1:5" ht="15" x14ac:dyDescent="0.25">
      <c r="A32" s="18" t="s">
        <v>21</v>
      </c>
      <c r="B32" s="14">
        <v>952</v>
      </c>
      <c r="C32" s="17" t="s">
        <v>22</v>
      </c>
      <c r="D32" s="15">
        <f>+D33</f>
        <v>0</v>
      </c>
      <c r="E32" s="3"/>
    </row>
    <row r="33" spans="1:5" ht="60.75" customHeight="1" x14ac:dyDescent="0.25">
      <c r="A33" s="18" t="s">
        <v>49</v>
      </c>
      <c r="B33" s="17">
        <v>952</v>
      </c>
      <c r="C33" s="17" t="s">
        <v>23</v>
      </c>
      <c r="D33" s="15">
        <f>3.2-3.2</f>
        <v>0</v>
      </c>
      <c r="E33" s="3"/>
    </row>
    <row r="34" spans="1:5" ht="30" x14ac:dyDescent="0.25">
      <c r="A34" s="16" t="s">
        <v>93</v>
      </c>
      <c r="B34" s="17">
        <v>952</v>
      </c>
      <c r="C34" s="13" t="s">
        <v>24</v>
      </c>
      <c r="D34" s="22">
        <f>D35+D36+D37+D40+D39+D41+D38</f>
        <v>68985</v>
      </c>
      <c r="E34" s="3"/>
    </row>
    <row r="35" spans="1:5" ht="75" x14ac:dyDescent="0.25">
      <c r="A35" s="18" t="s">
        <v>50</v>
      </c>
      <c r="B35" s="17">
        <v>952</v>
      </c>
      <c r="C35" s="19" t="s">
        <v>25</v>
      </c>
      <c r="D35" s="20">
        <f>15671.5-3042.7+69.2</f>
        <v>12698</v>
      </c>
      <c r="E35" s="3"/>
    </row>
    <row r="36" spans="1:5" ht="60" x14ac:dyDescent="0.25">
      <c r="A36" s="18" t="s">
        <v>51</v>
      </c>
      <c r="B36" s="17">
        <v>952</v>
      </c>
      <c r="C36" s="19" t="s">
        <v>26</v>
      </c>
      <c r="D36" s="20">
        <f>13918.4+20198.6+32.1</f>
        <v>34149.1</v>
      </c>
      <c r="E36" s="3"/>
    </row>
    <row r="37" spans="1:5" ht="30" x14ac:dyDescent="0.25">
      <c r="A37" s="18" t="s">
        <v>52</v>
      </c>
      <c r="B37" s="17">
        <v>952</v>
      </c>
      <c r="C37" s="21" t="s">
        <v>27</v>
      </c>
      <c r="D37" s="20">
        <f>15361.5-1504.5</f>
        <v>13857</v>
      </c>
      <c r="E37" s="3"/>
    </row>
    <row r="38" spans="1:5" ht="150" x14ac:dyDescent="0.25">
      <c r="A38" s="18" t="s">
        <v>122</v>
      </c>
      <c r="B38" s="17">
        <v>843</v>
      </c>
      <c r="C38" s="21" t="s">
        <v>121</v>
      </c>
      <c r="D38" s="20">
        <f>292.9-2</f>
        <v>290.89999999999998</v>
      </c>
      <c r="E38" s="3"/>
    </row>
    <row r="39" spans="1:5" ht="45" x14ac:dyDescent="0.25">
      <c r="A39" s="18" t="s">
        <v>71</v>
      </c>
      <c r="B39" s="17">
        <v>952</v>
      </c>
      <c r="C39" s="21" t="s">
        <v>70</v>
      </c>
      <c r="D39" s="20">
        <f>10-0.5</f>
        <v>9.5</v>
      </c>
      <c r="E39" s="3"/>
    </row>
    <row r="40" spans="1:5" ht="60" x14ac:dyDescent="0.25">
      <c r="A40" s="18" t="s">
        <v>53</v>
      </c>
      <c r="B40" s="17">
        <v>952</v>
      </c>
      <c r="C40" s="21" t="s">
        <v>73</v>
      </c>
      <c r="D40" s="20">
        <v>6380.5</v>
      </c>
      <c r="E40" s="3"/>
    </row>
    <row r="41" spans="1:5" ht="79.5" customHeight="1" x14ac:dyDescent="0.25">
      <c r="A41" s="18" t="s">
        <v>83</v>
      </c>
      <c r="B41" s="17">
        <v>952</v>
      </c>
      <c r="C41" s="21" t="s">
        <v>84</v>
      </c>
      <c r="D41" s="20">
        <f>1000+600</f>
        <v>1600</v>
      </c>
      <c r="E41" s="3"/>
    </row>
    <row r="42" spans="1:5" ht="30" x14ac:dyDescent="0.25">
      <c r="A42" s="18" t="s">
        <v>56</v>
      </c>
      <c r="B42" s="17">
        <v>952</v>
      </c>
      <c r="C42" s="21" t="s">
        <v>28</v>
      </c>
      <c r="D42" s="20">
        <f>57.2+25+70.4+15+19.3</f>
        <v>186.90000000000003</v>
      </c>
      <c r="E42" s="3"/>
    </row>
    <row r="43" spans="1:5" ht="30" x14ac:dyDescent="0.25">
      <c r="A43" s="18" t="s">
        <v>57</v>
      </c>
      <c r="B43" s="17">
        <v>952</v>
      </c>
      <c r="C43" s="21" t="s">
        <v>29</v>
      </c>
      <c r="D43" s="20">
        <f>1320.3-630.3</f>
        <v>690</v>
      </c>
      <c r="E43" s="3"/>
    </row>
    <row r="44" spans="1:5" ht="15" x14ac:dyDescent="0.25">
      <c r="A44" s="18" t="s">
        <v>67</v>
      </c>
      <c r="B44" s="17">
        <v>952</v>
      </c>
      <c r="C44" s="21" t="s">
        <v>68</v>
      </c>
      <c r="D44" s="20">
        <f>368.6+10+245</f>
        <v>623.6</v>
      </c>
      <c r="E44" s="3"/>
    </row>
    <row r="45" spans="1:5" ht="75" x14ac:dyDescent="0.25">
      <c r="A45" s="18" t="s">
        <v>54</v>
      </c>
      <c r="B45" s="17">
        <v>952</v>
      </c>
      <c r="C45" s="21" t="s">
        <v>74</v>
      </c>
      <c r="D45" s="20">
        <f>3740.7+14656.3</f>
        <v>18397</v>
      </c>
      <c r="E45" s="3"/>
    </row>
    <row r="46" spans="1:5" ht="45" x14ac:dyDescent="0.25">
      <c r="A46" s="18" t="s">
        <v>55</v>
      </c>
      <c r="B46" s="17">
        <v>952</v>
      </c>
      <c r="C46" s="21" t="s">
        <v>75</v>
      </c>
      <c r="D46" s="20">
        <f>3073-814</f>
        <v>2259</v>
      </c>
      <c r="E46" s="3"/>
    </row>
    <row r="47" spans="1:5" ht="45" x14ac:dyDescent="0.25">
      <c r="A47" s="18" t="s">
        <v>124</v>
      </c>
      <c r="B47" s="17">
        <v>952</v>
      </c>
      <c r="C47" s="21" t="s">
        <v>123</v>
      </c>
      <c r="D47" s="20">
        <f>500+2150</f>
        <v>2650</v>
      </c>
      <c r="E47" s="3"/>
    </row>
    <row r="48" spans="1:5" ht="75" x14ac:dyDescent="0.25">
      <c r="A48" s="18" t="s">
        <v>85</v>
      </c>
      <c r="B48" s="17">
        <v>952</v>
      </c>
      <c r="C48" s="21" t="s">
        <v>86</v>
      </c>
      <c r="D48" s="20">
        <f>200+500+42</f>
        <v>742</v>
      </c>
      <c r="E48" s="3"/>
    </row>
    <row r="49" spans="1:5" ht="45" x14ac:dyDescent="0.25">
      <c r="A49" s="16" t="s">
        <v>59</v>
      </c>
      <c r="B49" s="17">
        <v>952</v>
      </c>
      <c r="C49" s="13" t="s">
        <v>31</v>
      </c>
      <c r="D49" s="20">
        <f>100+22.5</f>
        <v>122.5</v>
      </c>
      <c r="E49" s="3"/>
    </row>
    <row r="50" spans="1:5" ht="60" x14ac:dyDescent="0.25">
      <c r="A50" s="16" t="s">
        <v>87</v>
      </c>
      <c r="B50" s="17">
        <v>952</v>
      </c>
      <c r="C50" s="13" t="s">
        <v>88</v>
      </c>
      <c r="D50" s="20">
        <f>50+1050+126.9+1092.6</f>
        <v>2319.5</v>
      </c>
      <c r="E50" s="3"/>
    </row>
    <row r="51" spans="1:5" ht="60" x14ac:dyDescent="0.25">
      <c r="A51" s="16" t="s">
        <v>89</v>
      </c>
      <c r="B51" s="17">
        <v>952</v>
      </c>
      <c r="C51" s="13" t="s">
        <v>90</v>
      </c>
      <c r="D51" s="20">
        <f>50+36.6+65.9</f>
        <v>152.5</v>
      </c>
      <c r="E51" s="3"/>
    </row>
    <row r="52" spans="1:5" ht="60" x14ac:dyDescent="0.25">
      <c r="A52" s="16" t="s">
        <v>91</v>
      </c>
      <c r="B52" s="17">
        <v>952</v>
      </c>
      <c r="C52" s="13" t="s">
        <v>92</v>
      </c>
      <c r="D52" s="20">
        <f>50+73.3+53</f>
        <v>176.3</v>
      </c>
      <c r="E52" s="3"/>
    </row>
    <row r="53" spans="1:5" ht="48.75" customHeight="1" x14ac:dyDescent="0.25">
      <c r="A53" s="16" t="s">
        <v>58</v>
      </c>
      <c r="B53" s="17">
        <v>952</v>
      </c>
      <c r="C53" s="13" t="s">
        <v>30</v>
      </c>
      <c r="D53" s="20">
        <f>8754.5-4074.5</f>
        <v>4680</v>
      </c>
      <c r="E53" s="3"/>
    </row>
    <row r="54" spans="1:5" ht="48.75" customHeight="1" x14ac:dyDescent="0.25">
      <c r="A54" s="16" t="s">
        <v>126</v>
      </c>
      <c r="B54" s="17">
        <v>182</v>
      </c>
      <c r="C54" s="13" t="s">
        <v>125</v>
      </c>
      <c r="D54" s="20">
        <f>700+428</f>
        <v>1128</v>
      </c>
      <c r="E54" s="3"/>
    </row>
    <row r="55" spans="1:5" ht="21" customHeight="1" x14ac:dyDescent="0.25">
      <c r="A55" s="16" t="s">
        <v>113</v>
      </c>
      <c r="B55" s="17">
        <v>952</v>
      </c>
      <c r="C55" s="13" t="s">
        <v>114</v>
      </c>
      <c r="D55" s="20">
        <f>15870+203.9</f>
        <v>16073.9</v>
      </c>
      <c r="E55" s="3"/>
    </row>
    <row r="56" spans="1:5" ht="21" customHeight="1" x14ac:dyDescent="0.25">
      <c r="A56" s="16" t="s">
        <v>129</v>
      </c>
      <c r="B56" s="17">
        <v>952</v>
      </c>
      <c r="C56" s="13" t="s">
        <v>128</v>
      </c>
      <c r="D56" s="20">
        <v>2777.9</v>
      </c>
      <c r="E56" s="3"/>
    </row>
    <row r="57" spans="1:5" ht="15" x14ac:dyDescent="0.25">
      <c r="A57" s="18" t="s">
        <v>32</v>
      </c>
      <c r="B57" s="23" t="s">
        <v>33</v>
      </c>
      <c r="C57" s="21" t="s">
        <v>34</v>
      </c>
      <c r="D57" s="15">
        <f>+D18+D20+D27+D32+D34+D45+D46+D42+D43+D53+D49+D44+D25+D48+D50+D51+D52+D55+D54+D47+D56</f>
        <v>768342.20000000007</v>
      </c>
      <c r="E57" s="3"/>
    </row>
    <row r="58" spans="1:5" ht="15" x14ac:dyDescent="0.25">
      <c r="A58" s="18" t="s">
        <v>35</v>
      </c>
      <c r="B58" s="23" t="s">
        <v>33</v>
      </c>
      <c r="C58" s="21" t="s">
        <v>36</v>
      </c>
      <c r="D58" s="15">
        <f>D59+D62+D66+D63+D67+D68+D69+D70+D71+D60+D61+D76+D75+D65+D74+D64+D72+D73</f>
        <v>2431893.5</v>
      </c>
      <c r="E58" s="3">
        <f>+D58-D75-D73-D74-D76</f>
        <v>2413161.3000000003</v>
      </c>
    </row>
    <row r="59" spans="1:5" ht="30" x14ac:dyDescent="0.25">
      <c r="A59" s="18" t="s">
        <v>60</v>
      </c>
      <c r="B59" s="21">
        <v>952</v>
      </c>
      <c r="C59" s="35" t="s">
        <v>37</v>
      </c>
      <c r="D59" s="20">
        <v>99900</v>
      </c>
      <c r="E59" s="3"/>
    </row>
    <row r="60" spans="1:5" ht="107.25" customHeight="1" x14ac:dyDescent="0.25">
      <c r="A60" s="18" t="s">
        <v>72</v>
      </c>
      <c r="B60" s="21">
        <v>952</v>
      </c>
      <c r="C60" s="35" t="s">
        <v>69</v>
      </c>
      <c r="D60" s="20">
        <f>1207896.4+73934.5+196613.6</f>
        <v>1478444.5</v>
      </c>
      <c r="E60" s="3"/>
    </row>
    <row r="61" spans="1:5" ht="107.25" customHeight="1" x14ac:dyDescent="0.25">
      <c r="A61" s="18" t="s">
        <v>95</v>
      </c>
      <c r="B61" s="21">
        <v>952</v>
      </c>
      <c r="C61" s="35" t="s">
        <v>69</v>
      </c>
      <c r="D61" s="20">
        <f>58779.2+7568.6+15959.9</f>
        <v>82307.7</v>
      </c>
      <c r="E61" s="3"/>
    </row>
    <row r="62" spans="1:5" ht="35.25" customHeight="1" x14ac:dyDescent="0.25">
      <c r="A62" s="18" t="s">
        <v>61</v>
      </c>
      <c r="B62" s="21">
        <v>952</v>
      </c>
      <c r="C62" s="35" t="s">
        <v>38</v>
      </c>
      <c r="D62" s="20">
        <v>96634.7</v>
      </c>
    </row>
    <row r="63" spans="1:5" ht="45.75" customHeight="1" x14ac:dyDescent="0.25">
      <c r="A63" s="18" t="s">
        <v>62</v>
      </c>
      <c r="B63" s="21">
        <v>952</v>
      </c>
      <c r="C63" s="35" t="s">
        <v>38</v>
      </c>
      <c r="D63" s="20">
        <v>284253.2</v>
      </c>
    </row>
    <row r="64" spans="1:5" ht="45.75" customHeight="1" x14ac:dyDescent="0.25">
      <c r="A64" s="18" t="s">
        <v>116</v>
      </c>
      <c r="B64" s="21">
        <v>952</v>
      </c>
      <c r="C64" s="35" t="s">
        <v>115</v>
      </c>
      <c r="D64" s="20">
        <v>7724.4</v>
      </c>
      <c r="E64" s="28"/>
    </row>
    <row r="65" spans="1:5" ht="35.25" customHeight="1" x14ac:dyDescent="0.25">
      <c r="A65" s="18" t="s">
        <v>100</v>
      </c>
      <c r="B65" s="21">
        <v>952</v>
      </c>
      <c r="C65" s="35" t="s">
        <v>39</v>
      </c>
      <c r="D65" s="20">
        <v>14136.5</v>
      </c>
    </row>
    <row r="66" spans="1:5" ht="45" x14ac:dyDescent="0.25">
      <c r="A66" s="18" t="s">
        <v>130</v>
      </c>
      <c r="B66" s="21">
        <v>952</v>
      </c>
      <c r="C66" s="35" t="s">
        <v>39</v>
      </c>
      <c r="D66" s="20">
        <f>74273.4-3053</f>
        <v>71220.399999999994</v>
      </c>
    </row>
    <row r="67" spans="1:5" ht="49.5" hidden="1" customHeight="1" x14ac:dyDescent="0.25">
      <c r="A67" s="18" t="s">
        <v>94</v>
      </c>
      <c r="B67" s="21">
        <v>952</v>
      </c>
      <c r="C67" s="35" t="s">
        <v>39</v>
      </c>
      <c r="D67" s="20">
        <f>49106.9-6875-42231.9</f>
        <v>0</v>
      </c>
    </row>
    <row r="68" spans="1:5" ht="18" customHeight="1" x14ac:dyDescent="0.25">
      <c r="A68" s="18" t="s">
        <v>63</v>
      </c>
      <c r="B68" s="21">
        <v>952</v>
      </c>
      <c r="C68" s="35" t="s">
        <v>39</v>
      </c>
      <c r="D68" s="20">
        <v>14292.8</v>
      </c>
    </row>
    <row r="69" spans="1:5" ht="60" x14ac:dyDescent="0.25">
      <c r="A69" s="18" t="s">
        <v>64</v>
      </c>
      <c r="B69" s="21">
        <v>952</v>
      </c>
      <c r="C69" s="21" t="s">
        <v>40</v>
      </c>
      <c r="D69" s="20">
        <v>664.2</v>
      </c>
    </row>
    <row r="70" spans="1:5" ht="60.75" customHeight="1" x14ac:dyDescent="0.25">
      <c r="A70" s="18" t="s">
        <v>76</v>
      </c>
      <c r="B70" s="21">
        <v>952</v>
      </c>
      <c r="C70" s="21" t="s">
        <v>40</v>
      </c>
      <c r="D70" s="20">
        <v>90.6</v>
      </c>
    </row>
    <row r="71" spans="1:5" ht="90" x14ac:dyDescent="0.25">
      <c r="A71" s="18" t="s">
        <v>112</v>
      </c>
      <c r="B71" s="21">
        <v>952</v>
      </c>
      <c r="C71" s="21" t="s">
        <v>40</v>
      </c>
      <c r="D71" s="20">
        <v>0.7</v>
      </c>
    </row>
    <row r="72" spans="1:5" ht="15" x14ac:dyDescent="0.25">
      <c r="A72" s="18" t="s">
        <v>118</v>
      </c>
      <c r="B72" s="21">
        <v>952</v>
      </c>
      <c r="C72" s="21" t="s">
        <v>117</v>
      </c>
      <c r="D72" s="20">
        <f>440611.8-177120.2</f>
        <v>263491.59999999998</v>
      </c>
    </row>
    <row r="73" spans="1:5" ht="30" x14ac:dyDescent="0.25">
      <c r="A73" s="18" t="s">
        <v>120</v>
      </c>
      <c r="B73" s="21">
        <v>952</v>
      </c>
      <c r="C73" s="21" t="s">
        <v>119</v>
      </c>
      <c r="D73" s="20">
        <v>1704.3</v>
      </c>
    </row>
    <row r="74" spans="1:5" ht="33.75" customHeight="1" x14ac:dyDescent="0.25">
      <c r="A74" s="18" t="s">
        <v>104</v>
      </c>
      <c r="B74" s="21">
        <v>952</v>
      </c>
      <c r="C74" s="21" t="s">
        <v>103</v>
      </c>
      <c r="D74" s="20">
        <f>1885</f>
        <v>1885</v>
      </c>
    </row>
    <row r="75" spans="1:5" ht="15" x14ac:dyDescent="0.25">
      <c r="A75" s="18" t="s">
        <v>101</v>
      </c>
      <c r="B75" s="21">
        <v>952</v>
      </c>
      <c r="C75" s="21" t="s">
        <v>102</v>
      </c>
      <c r="D75" s="20">
        <v>16200</v>
      </c>
    </row>
    <row r="76" spans="1:5" ht="30" x14ac:dyDescent="0.25">
      <c r="A76" s="18" t="s">
        <v>98</v>
      </c>
      <c r="B76" s="21">
        <v>952</v>
      </c>
      <c r="C76" s="21" t="s">
        <v>99</v>
      </c>
      <c r="D76" s="20">
        <v>-1057.0999999999999</v>
      </c>
      <c r="E76" s="28"/>
    </row>
    <row r="77" spans="1:5" ht="15" x14ac:dyDescent="0.25">
      <c r="A77" s="24" t="s">
        <v>41</v>
      </c>
      <c r="B77" s="21"/>
      <c r="C77" s="21"/>
      <c r="D77" s="25">
        <f>+D57+D58</f>
        <v>3200235.7</v>
      </c>
      <c r="E77" s="28"/>
    </row>
    <row r="78" spans="1:5" x14ac:dyDescent="0.2">
      <c r="A78" s="4"/>
      <c r="B78" s="4"/>
      <c r="C78" s="4"/>
      <c r="D78" s="5"/>
    </row>
    <row r="79" spans="1:5" ht="15.75" x14ac:dyDescent="0.25">
      <c r="A79" s="6"/>
      <c r="D79" s="28"/>
    </row>
  </sheetData>
  <mergeCells count="11">
    <mergeCell ref="A13:D13"/>
    <mergeCell ref="A15:A16"/>
    <mergeCell ref="B15:C15"/>
    <mergeCell ref="D15:D16"/>
    <mergeCell ref="B4:D4"/>
    <mergeCell ref="B8:D8"/>
    <mergeCell ref="B9:D9"/>
    <mergeCell ref="B11:D11"/>
    <mergeCell ref="B5:D5"/>
    <mergeCell ref="B6:D6"/>
    <mergeCell ref="B7:D7"/>
  </mergeCells>
  <pageMargins left="0.78740157480314965" right="0.59055118110236227" top="0.59055118110236227" bottom="0.59055118110236227" header="0.15748031496062992" footer="0.19685039370078741"/>
  <pageSetup paperSize="9" scale="59"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2024</vt:lpstr>
      <vt:lpstr>'2024'!Область_печати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Пользователь Windows</dc:creator>
  <cp:lastModifiedBy>Пользователь Windows</cp:lastModifiedBy>
  <cp:lastPrinted>2024-05-31T06:36:19Z</cp:lastPrinted>
  <dcterms:created xsi:type="dcterms:W3CDTF">2021-12-15T02:45:11Z</dcterms:created>
  <dcterms:modified xsi:type="dcterms:W3CDTF">2024-12-29T03:00:04Z</dcterms:modified>
</cp:coreProperties>
</file>